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<sst xmlns="http://schemas.openxmlformats.org/spreadsheetml/2006/main" count="80" uniqueCount="58">
  <si>
    <t>Total Salaries:</t>
  </si>
  <si>
    <t>Operational costs:</t>
  </si>
  <si>
    <t>Seed storage, vernalization, etc.</t>
  </si>
  <si>
    <t>Total operational costs:</t>
  </si>
  <si>
    <t>TOTAL NE9 BUDGET ESTIMATE FOR 5 YEARS:</t>
  </si>
  <si>
    <t>Salary costs:</t>
  </si>
  <si>
    <t>Period - October - September</t>
  </si>
  <si>
    <t>Date:</t>
  </si>
  <si>
    <t>In collaboration with USDA, ARS, Plant Genetic Resources Unit, Geneva, NY 14456</t>
  </si>
  <si>
    <t>PERFORMING INSTITUTION:</t>
  </si>
  <si>
    <t>HORTICULTURAL SCIENCE, NY AGRICULTURAL EXPT. STATION</t>
  </si>
  <si>
    <t>GENEVA, NEW YORK 14456</t>
  </si>
  <si>
    <r>
      <t>PR0JTYPE</t>
    </r>
    <r>
      <rPr>
        <sz val="12"/>
        <rFont val="Arial"/>
        <family val="2"/>
      </rPr>
      <t xml:space="preserve">: HATCH </t>
    </r>
    <r>
      <rPr>
        <b/>
        <sz val="12"/>
        <rFont val="Arial"/>
        <family val="2"/>
      </rPr>
      <t>PROJ STATUS</t>
    </r>
    <r>
      <rPr>
        <sz val="12"/>
        <rFont val="Arial"/>
        <family val="2"/>
      </rPr>
      <t xml:space="preserve">: REVISED </t>
    </r>
    <r>
      <rPr>
        <b/>
        <sz val="12"/>
        <rFont val="Arial"/>
        <family val="2"/>
      </rPr>
      <t>MULTISTATE PROJ NO</t>
    </r>
    <r>
      <rPr>
        <sz val="12"/>
        <rFont val="Arial"/>
        <family val="2"/>
      </rPr>
      <t>: NE9</t>
    </r>
  </si>
  <si>
    <t>Dollars</t>
  </si>
  <si>
    <t>FTE</t>
  </si>
  <si>
    <t>Travel</t>
  </si>
  <si>
    <t>Supplies</t>
  </si>
  <si>
    <t>RSA support - Clonal</t>
  </si>
  <si>
    <t>Facility and admin support</t>
  </si>
  <si>
    <t>Farm Manager - Fruit Germplasm</t>
  </si>
  <si>
    <r>
      <t xml:space="preserve">ACCESSION NO.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SUBFILE</t>
    </r>
    <r>
      <rPr>
        <sz val="11"/>
        <rFont val="Times New Roman"/>
        <family val="1"/>
      </rPr>
      <t>: CRIS</t>
    </r>
  </si>
  <si>
    <r>
      <t>PROJ NO</t>
    </r>
    <r>
      <rPr>
        <sz val="11"/>
        <rFont val="Times New Roman"/>
        <family val="1"/>
      </rPr>
      <t xml:space="preserve">: NYG- </t>
    </r>
    <r>
      <rPr>
        <b/>
        <sz val="11"/>
        <rFont val="Times New Roman"/>
        <family val="1"/>
      </rPr>
      <t>AGENCY</t>
    </r>
    <r>
      <rPr>
        <sz val="11"/>
        <rFont val="Times New Roman"/>
        <family val="1"/>
      </rPr>
      <t xml:space="preserve">: </t>
    </r>
  </si>
  <si>
    <t xml:space="preserve">Supplies </t>
  </si>
  <si>
    <t>Field research - land maintenance, pesticides, etc.</t>
  </si>
  <si>
    <t>Field equipment repairs</t>
  </si>
  <si>
    <t>Seed testing</t>
  </si>
  <si>
    <t>Total:</t>
  </si>
  <si>
    <t>Total Operational Costs:</t>
  </si>
  <si>
    <t>Contracts and shipping</t>
  </si>
  <si>
    <t xml:space="preserve"> - ARS Project No. 8060-21000-025-00D "Management and Development of Apple, Cold-Hardy Grape, and Tart Cherry Genetic Resources and Associated Information"</t>
  </si>
  <si>
    <t xml:space="preserve"> - ARS Project No. 8060-21000-024-00D "Conservation and utilization of priority vegetable crop genetic resources and associated information"</t>
  </si>
  <si>
    <r>
      <t>START</t>
    </r>
    <r>
      <rPr>
        <sz val="12"/>
        <rFont val="Arial"/>
        <family val="2"/>
      </rPr>
      <t xml:space="preserve">:  01 OCT 2023 </t>
    </r>
    <r>
      <rPr>
        <b/>
        <sz val="12"/>
        <rFont val="Arial"/>
        <family val="2"/>
      </rPr>
      <t>TERM</t>
    </r>
    <r>
      <rPr>
        <sz val="12"/>
        <rFont val="Arial"/>
        <family val="2"/>
      </rPr>
      <t xml:space="preserve"> 30 SEP 2028</t>
    </r>
  </si>
  <si>
    <t xml:space="preserve">NE-9 Budget Proposal for Fiscal Year 2023 through 2028 </t>
  </si>
  <si>
    <t>Field Assistant III</t>
  </si>
  <si>
    <t>Temp Agricultural worker (1 - 6 Month @18/hr)</t>
  </si>
  <si>
    <t>FY23/24</t>
  </si>
  <si>
    <t>FY24/25</t>
  </si>
  <si>
    <t>FY26/27</t>
  </si>
  <si>
    <t>FY27/28</t>
  </si>
  <si>
    <t>FY2023</t>
  </si>
  <si>
    <t>8060-21000-027-00D - Vegetable Germplasm</t>
  </si>
  <si>
    <t>Note:  Fringe benefit rate is 42%</t>
  </si>
  <si>
    <t>Transportation</t>
  </si>
  <si>
    <t>Rent, Communications, Utilities</t>
  </si>
  <si>
    <t>Printing and Reproduction</t>
  </si>
  <si>
    <t>RSA support-Hemp</t>
  </si>
  <si>
    <t>RSA support - Seeds</t>
  </si>
  <si>
    <t>Extramural (Short Day Onion)</t>
  </si>
  <si>
    <t>Extramural - Hemp</t>
  </si>
  <si>
    <t>Salaries:               8060-21000-028-00D - Fruit Germplasm</t>
  </si>
  <si>
    <t>FY2024</t>
  </si>
  <si>
    <t>FY2025</t>
  </si>
  <si>
    <t>FY2026</t>
  </si>
  <si>
    <t>FY2027</t>
  </si>
  <si>
    <t>8060-21000-030-00D - Hemp Germplasm</t>
  </si>
  <si>
    <r>
      <t>Total budget includes a one time 7% increase from FY22/23. Salaries increase 5% from FY23 to FY24 and then 3% incease for each of the following years. Operational cost decrease proportionally to salary increases.</t>
    </r>
    <r>
      <rPr>
        <sz val="10"/>
        <rFont val="Arial"/>
        <family val="0"/>
      </rPr>
      <t xml:space="preserve">                                                                                                    </t>
    </r>
  </si>
  <si>
    <t>FY28/29</t>
  </si>
  <si>
    <r>
      <t xml:space="preserve">INVESTIGATORS: </t>
    </r>
    <r>
      <rPr>
        <sz val="12"/>
        <rFont val="Arial"/>
        <family val="2"/>
      </rPr>
      <t xml:space="preserve">Zhong, G-Y.; Gutierrez B.; Stansell, Z.; Galarneau, E.; Povilus, R.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</si>
</sst>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0.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"/>
    <numFmt numFmtId="173" formatCode="&quot;$&quot;#,##0.000"/>
  </numFmts>
  <fonts count="49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Accounting"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2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Font="1" applyBorder="1" applyAlignment="1">
      <alignment horizontal="centerContinuous"/>
    </xf>
    <xf numFmtId="0" fontId="6" fillId="0" borderId="10" xfId="0" applyFont="1" applyBorder="1" applyAlignment="1">
      <alignment/>
    </xf>
    <xf numFmtId="0" fontId="9" fillId="0" borderId="0" xfId="0" applyFont="1" applyBorder="1" applyAlignment="1">
      <alignment horizontal="centerContinuous" wrapText="1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 wrapText="1"/>
    </xf>
    <xf numFmtId="0" fontId="10" fillId="0" borderId="0" xfId="0" applyFont="1" applyBorder="1" applyAlignment="1">
      <alignment horizontal="centerContinuous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0" fillId="10" borderId="10" xfId="0" applyFill="1" applyBorder="1" applyAlignment="1">
      <alignment/>
    </xf>
    <xf numFmtId="0" fontId="8" fillId="10" borderId="10" xfId="0" applyFont="1" applyFill="1" applyBorder="1" applyAlignment="1">
      <alignment/>
    </xf>
    <xf numFmtId="0" fontId="1" fillId="10" borderId="10" xfId="0" applyFont="1" applyFill="1" applyBorder="1" applyAlignment="1">
      <alignment horizontal="centerContinuous" wrapText="1"/>
    </xf>
    <xf numFmtId="0" fontId="0" fillId="10" borderId="10" xfId="0" applyFont="1" applyFill="1" applyBorder="1" applyAlignment="1">
      <alignment horizontal="centerContinuous"/>
    </xf>
    <xf numFmtId="0" fontId="1" fillId="10" borderId="10" xfId="0" applyFont="1" applyFill="1" applyBorder="1" applyAlignment="1">
      <alignment/>
    </xf>
    <xf numFmtId="0" fontId="7" fillId="10" borderId="10" xfId="0" applyFont="1" applyFill="1" applyBorder="1" applyAlignment="1">
      <alignment/>
    </xf>
    <xf numFmtId="0" fontId="1" fillId="10" borderId="10" xfId="0" applyFont="1" applyFill="1" applyBorder="1" applyAlignment="1">
      <alignment horizontal="center" wrapText="1"/>
    </xf>
    <xf numFmtId="0" fontId="0" fillId="10" borderId="0" xfId="0" applyFill="1" applyBorder="1" applyAlignment="1">
      <alignment horizontal="left" indent="2"/>
    </xf>
    <xf numFmtId="0" fontId="6" fillId="10" borderId="0" xfId="0" applyFont="1" applyFill="1" applyBorder="1" applyAlignment="1">
      <alignment/>
    </xf>
    <xf numFmtId="164" fontId="0" fillId="10" borderId="0" xfId="0" applyNumberFormat="1" applyFill="1" applyBorder="1" applyAlignment="1">
      <alignment horizontal="right" vertical="center" wrapText="1"/>
    </xf>
    <xf numFmtId="49" fontId="0" fillId="10" borderId="0" xfId="0" applyNumberFormat="1" applyFill="1" applyBorder="1" applyAlignment="1">
      <alignment horizontal="right" vertical="center" wrapText="1"/>
    </xf>
    <xf numFmtId="0" fontId="0" fillId="10" borderId="0" xfId="0" applyNumberFormat="1" applyFill="1" applyBorder="1" applyAlignment="1">
      <alignment horizontal="right" vertical="center" wrapText="1"/>
    </xf>
    <xf numFmtId="0" fontId="0" fillId="10" borderId="0" xfId="0" applyFont="1" applyFill="1" applyBorder="1" applyAlignment="1">
      <alignment horizontal="left" indent="2"/>
    </xf>
    <xf numFmtId="164" fontId="14" fillId="10" borderId="0" xfId="0" applyNumberFormat="1" applyFont="1" applyFill="1" applyBorder="1" applyAlignment="1">
      <alignment horizontal="right" vertical="center" wrapText="1"/>
    </xf>
    <xf numFmtId="49" fontId="2" fillId="10" borderId="0" xfId="0" applyNumberFormat="1" applyFont="1" applyFill="1" applyBorder="1" applyAlignment="1">
      <alignment horizontal="right" vertical="center" wrapText="1"/>
    </xf>
    <xf numFmtId="0" fontId="1" fillId="10" borderId="0" xfId="0" applyFont="1" applyFill="1" applyBorder="1" applyAlignment="1">
      <alignment horizontal="right"/>
    </xf>
    <xf numFmtId="2" fontId="0" fillId="10" borderId="0" xfId="0" applyNumberFormat="1" applyFill="1" applyBorder="1" applyAlignment="1">
      <alignment horizontal="right" vertical="center" wrapText="1"/>
    </xf>
    <xf numFmtId="0" fontId="0" fillId="10" borderId="0" xfId="0" applyFill="1" applyBorder="1" applyAlignment="1">
      <alignment/>
    </xf>
    <xf numFmtId="0" fontId="0" fillId="10" borderId="0" xfId="0" applyFill="1" applyBorder="1" applyAlignment="1">
      <alignment horizontal="right" wrapText="1"/>
    </xf>
    <xf numFmtId="0" fontId="1" fillId="10" borderId="0" xfId="0" applyFont="1" applyFill="1" applyBorder="1" applyAlignment="1">
      <alignment/>
    </xf>
    <xf numFmtId="164" fontId="2" fillId="10" borderId="0" xfId="0" applyNumberFormat="1" applyFont="1" applyFill="1" applyBorder="1" applyAlignment="1">
      <alignment horizontal="right" vertical="center" wrapText="1"/>
    </xf>
    <xf numFmtId="0" fontId="3" fillId="10" borderId="10" xfId="0" applyFont="1" applyFill="1" applyBorder="1" applyAlignment="1">
      <alignment horizontal="right"/>
    </xf>
    <xf numFmtId="164" fontId="1" fillId="10" borderId="1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left" vertical="top" wrapText="1"/>
    </xf>
    <xf numFmtId="172" fontId="0" fillId="10" borderId="0" xfId="0" applyNumberFormat="1" applyFill="1" applyBorder="1" applyAlignment="1">
      <alignment horizontal="right"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/>
    </xf>
    <xf numFmtId="43" fontId="1" fillId="0" borderId="10" xfId="0" applyNumberFormat="1" applyFont="1" applyBorder="1" applyAlignment="1">
      <alignment horizontal="centerContinuous" wrapText="1"/>
    </xf>
    <xf numFmtId="43" fontId="0" fillId="0" borderId="10" xfId="0" applyNumberFormat="1" applyFont="1" applyBorder="1" applyAlignment="1">
      <alignment horizontal="centerContinuous"/>
    </xf>
    <xf numFmtId="164" fontId="10" fillId="0" borderId="0" xfId="0" applyNumberFormat="1" applyFont="1" applyAlignment="1">
      <alignment/>
    </xf>
    <xf numFmtId="43" fontId="1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left" indent="2"/>
    </xf>
    <xf numFmtId="44" fontId="0" fillId="0" borderId="0" xfId="0" applyNumberFormat="1" applyAlignment="1">
      <alignment horizontal="right" vertical="center" wrapText="1"/>
    </xf>
    <xf numFmtId="43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indent="8"/>
    </xf>
    <xf numFmtId="44" fontId="0" fillId="0" borderId="0" xfId="0" applyNumberFormat="1" applyFont="1" applyAlignment="1">
      <alignment horizontal="right" vertical="center" wrapText="1"/>
    </xf>
    <xf numFmtId="44" fontId="14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indent="5"/>
    </xf>
    <xf numFmtId="43" fontId="0" fillId="0" borderId="0" xfId="0" applyNumberFormat="1" applyFont="1" applyAlignment="1">
      <alignment horizontal="right" vertical="center" wrapText="1"/>
    </xf>
    <xf numFmtId="43" fontId="2" fillId="0" borderId="0" xfId="0" applyNumberFormat="1" applyFont="1" applyAlignment="1">
      <alignment horizontal="right" vertical="center" wrapText="1"/>
    </xf>
    <xf numFmtId="44" fontId="0" fillId="0" borderId="10" xfId="0" applyNumberFormat="1" applyBorder="1" applyAlignment="1">
      <alignment horizontal="right" vertical="center"/>
    </xf>
    <xf numFmtId="43" fontId="0" fillId="0" borderId="10" xfId="0" applyNumberFormat="1" applyBorder="1" applyAlignment="1">
      <alignment horizontal="right" vertical="center"/>
    </xf>
    <xf numFmtId="164" fontId="0" fillId="10" borderId="0" xfId="0" applyNumberFormat="1" applyFill="1" applyAlignment="1">
      <alignment horizontal="right" vertical="center" wrapText="1"/>
    </xf>
    <xf numFmtId="164" fontId="2" fillId="10" borderId="0" xfId="0" applyNumberFormat="1" applyFont="1" applyFill="1" applyAlignment="1">
      <alignment horizontal="right" vertical="center" wrapText="1"/>
    </xf>
    <xf numFmtId="0" fontId="3" fillId="10" borderId="0" xfId="0" applyFont="1" applyFill="1" applyBorder="1" applyAlignment="1">
      <alignment horizontal="right"/>
    </xf>
    <xf numFmtId="0" fontId="7" fillId="10" borderId="0" xfId="0" applyFont="1" applyFill="1" applyBorder="1" applyAlignment="1">
      <alignment/>
    </xf>
    <xf numFmtId="164" fontId="1" fillId="10" borderId="0" xfId="0" applyNumberFormat="1" applyFont="1" applyFill="1" applyBorder="1" applyAlignment="1">
      <alignment horizontal="right" wrapText="1"/>
    </xf>
    <xf numFmtId="164" fontId="0" fillId="1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7">
      <selection activeCell="G36" sqref="G36"/>
    </sheetView>
  </sheetViews>
  <sheetFormatPr defaultColWidth="8.8515625" defaultRowHeight="12.75"/>
  <cols>
    <col min="1" max="1" width="60.57421875" style="4" customWidth="1"/>
    <col min="2" max="2" width="2.7109375" style="3" customWidth="1"/>
    <col min="3" max="3" width="13.8515625" style="4" customWidth="1"/>
    <col min="4" max="4" width="7.57421875" style="4" customWidth="1"/>
    <col min="5" max="5" width="14.421875" style="4" customWidth="1"/>
    <col min="6" max="6" width="7.57421875" style="4" customWidth="1"/>
    <col min="7" max="7" width="13.421875" style="4" customWidth="1"/>
    <col min="8" max="8" width="7.140625" style="4" customWidth="1"/>
    <col min="9" max="9" width="13.421875" style="4" customWidth="1"/>
    <col min="10" max="10" width="8.140625" style="4" customWidth="1"/>
    <col min="11" max="11" width="13.140625" style="4" customWidth="1"/>
    <col min="12" max="12" width="8.00390625" style="4" customWidth="1"/>
    <col min="13" max="16384" width="8.8515625" style="4" customWidth="1"/>
  </cols>
  <sheetData>
    <row r="1" spans="9:11" ht="12">
      <c r="I1" s="16" t="s">
        <v>7</v>
      </c>
      <c r="J1" s="16"/>
      <c r="K1" s="17">
        <f ca="1">TODAY()</f>
        <v>45188</v>
      </c>
    </row>
    <row r="2" spans="1:11" ht="13.5">
      <c r="A2" s="18" t="s">
        <v>20</v>
      </c>
      <c r="I2" s="16"/>
      <c r="J2" s="16"/>
      <c r="K2" s="17"/>
    </row>
    <row r="3" spans="1:11" ht="13.5">
      <c r="A3" s="18" t="s">
        <v>21</v>
      </c>
      <c r="I3" s="16"/>
      <c r="J3" s="16"/>
      <c r="K3" s="17"/>
    </row>
    <row r="4" spans="1:11" ht="15">
      <c r="A4" s="19" t="s">
        <v>12</v>
      </c>
      <c r="B4" s="20"/>
      <c r="C4" s="20"/>
      <c r="D4" s="20"/>
      <c r="E4" s="20"/>
      <c r="F4" s="20"/>
      <c r="G4" s="20"/>
      <c r="H4" s="20"/>
      <c r="I4" s="21"/>
      <c r="J4" s="21"/>
      <c r="K4" s="17"/>
    </row>
    <row r="5" spans="1:11" ht="15">
      <c r="A5" s="19" t="s">
        <v>31</v>
      </c>
      <c r="B5" s="20"/>
      <c r="C5" s="20"/>
      <c r="D5" s="20"/>
      <c r="E5" s="20"/>
      <c r="F5" s="20"/>
      <c r="G5" s="20"/>
      <c r="H5" s="20"/>
      <c r="I5" s="21"/>
      <c r="J5" s="21"/>
      <c r="K5" s="17"/>
    </row>
    <row r="6" spans="1:11" ht="15">
      <c r="A6" s="20"/>
      <c r="B6" s="20"/>
      <c r="C6" s="20"/>
      <c r="D6" s="20"/>
      <c r="E6" s="20"/>
      <c r="F6" s="20"/>
      <c r="G6" s="20"/>
      <c r="H6" s="20"/>
      <c r="I6" s="21"/>
      <c r="J6" s="21"/>
      <c r="K6" s="17"/>
    </row>
    <row r="7" spans="1:11" ht="15">
      <c r="A7" s="19" t="s">
        <v>57</v>
      </c>
      <c r="B7" s="20"/>
      <c r="C7" s="20"/>
      <c r="D7" s="20"/>
      <c r="E7" s="20"/>
      <c r="F7" s="20"/>
      <c r="G7" s="20"/>
      <c r="H7" s="20"/>
      <c r="I7" s="21"/>
      <c r="J7" s="21"/>
      <c r="K7" s="17"/>
    </row>
    <row r="8" spans="1:11" ht="15">
      <c r="A8" s="19" t="s">
        <v>9</v>
      </c>
      <c r="B8" s="20"/>
      <c r="C8" s="20"/>
      <c r="D8" s="20"/>
      <c r="E8" s="20"/>
      <c r="F8" s="20"/>
      <c r="G8" s="20"/>
      <c r="H8" s="20"/>
      <c r="I8" s="21"/>
      <c r="J8" s="21"/>
      <c r="K8" s="17"/>
    </row>
    <row r="9" spans="1:11" ht="15">
      <c r="A9" s="20" t="s">
        <v>10</v>
      </c>
      <c r="B9" s="20"/>
      <c r="C9" s="20"/>
      <c r="D9" s="20"/>
      <c r="E9" s="20"/>
      <c r="F9" s="20"/>
      <c r="G9" s="20"/>
      <c r="H9" s="20"/>
      <c r="I9" s="21"/>
      <c r="J9" s="21"/>
      <c r="K9" s="17"/>
    </row>
    <row r="10" spans="1:10" ht="15">
      <c r="A10" s="20" t="s">
        <v>11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1" ht="28.5" customHeight="1">
      <c r="A11" s="12" t="s">
        <v>32</v>
      </c>
      <c r="B11" s="13"/>
      <c r="C11" s="12"/>
      <c r="D11" s="12"/>
      <c r="E11" s="12"/>
      <c r="F11" s="12"/>
      <c r="G11" s="14"/>
      <c r="H11" s="14"/>
      <c r="I11" s="14"/>
      <c r="J11" s="14"/>
      <c r="K11" s="15"/>
    </row>
    <row r="12" spans="1:11" ht="12">
      <c r="A12" s="1" t="s">
        <v>6</v>
      </c>
      <c r="B12" s="2"/>
      <c r="C12" s="1"/>
      <c r="D12" s="1"/>
      <c r="E12" s="1"/>
      <c r="F12" s="1"/>
      <c r="G12" s="1"/>
      <c r="H12" s="1"/>
      <c r="I12" s="1"/>
      <c r="J12" s="1"/>
      <c r="K12" s="1"/>
    </row>
    <row r="13" spans="1:11" ht="12">
      <c r="A13" s="1" t="s">
        <v>8</v>
      </c>
      <c r="B13" s="2"/>
      <c r="C13" s="1"/>
      <c r="D13" s="1"/>
      <c r="E13" s="1"/>
      <c r="F13" s="1"/>
      <c r="G13" s="1"/>
      <c r="H13" s="1"/>
      <c r="I13" s="1"/>
      <c r="J13" s="1"/>
      <c r="K13" s="1"/>
    </row>
    <row r="14" spans="1:11" ht="12">
      <c r="A14" s="10" t="s">
        <v>30</v>
      </c>
      <c r="B14" s="2"/>
      <c r="C14" s="1"/>
      <c r="D14" s="1"/>
      <c r="E14" s="1"/>
      <c r="F14" s="1"/>
      <c r="G14" s="1"/>
      <c r="H14" s="1"/>
      <c r="I14" s="1"/>
      <c r="J14" s="1"/>
      <c r="K14" s="1"/>
    </row>
    <row r="15" spans="1:11" ht="12">
      <c r="A15" s="10" t="s">
        <v>29</v>
      </c>
      <c r="B15" s="2"/>
      <c r="C15" s="1"/>
      <c r="D15" s="1"/>
      <c r="E15" s="1"/>
      <c r="F15" s="1"/>
      <c r="G15" s="1"/>
      <c r="H15" s="1"/>
      <c r="I15" s="1"/>
      <c r="J15" s="1"/>
      <c r="K15" s="1"/>
    </row>
    <row r="16" spans="1:5" ht="12">
      <c r="A16" s="8"/>
      <c r="B16" s="9"/>
      <c r="C16" s="8"/>
      <c r="D16" s="8"/>
      <c r="E16" s="8"/>
    </row>
    <row r="17" spans="1:10" ht="51" customHeight="1">
      <c r="A17" s="22" t="s">
        <v>55</v>
      </c>
      <c r="B17" s="6"/>
      <c r="C17" s="7"/>
      <c r="D17" s="7"/>
      <c r="E17" s="7"/>
      <c r="F17" s="7"/>
      <c r="G17" s="5"/>
      <c r="H17" s="5"/>
      <c r="I17" s="5"/>
      <c r="J17" s="5"/>
    </row>
    <row r="18" spans="1:10" ht="11.25" customHeight="1">
      <c r="A18" s="23"/>
      <c r="B18" s="6"/>
      <c r="C18" s="7"/>
      <c r="D18" s="7"/>
      <c r="E18" s="7"/>
      <c r="F18" s="7"/>
      <c r="G18" s="5"/>
      <c r="H18" s="5"/>
      <c r="I18" s="5"/>
      <c r="J18" s="5"/>
    </row>
    <row r="19" spans="1:12" ht="23.25" customHeight="1">
      <c r="A19" s="25"/>
      <c r="B19" s="26"/>
      <c r="C19" s="27" t="s">
        <v>35</v>
      </c>
      <c r="D19" s="27"/>
      <c r="E19" s="27" t="s">
        <v>36</v>
      </c>
      <c r="F19" s="27"/>
      <c r="G19" s="27" t="s">
        <v>37</v>
      </c>
      <c r="H19" s="27"/>
      <c r="I19" s="27" t="s">
        <v>38</v>
      </c>
      <c r="J19" s="28"/>
      <c r="K19" s="27" t="s">
        <v>56</v>
      </c>
      <c r="L19" s="28"/>
    </row>
    <row r="20" spans="1:12" ht="23.25" customHeight="1">
      <c r="A20" s="29" t="s">
        <v>5</v>
      </c>
      <c r="B20" s="30"/>
      <c r="C20" s="31" t="s">
        <v>13</v>
      </c>
      <c r="D20" s="31" t="s">
        <v>14</v>
      </c>
      <c r="E20" s="31" t="s">
        <v>13</v>
      </c>
      <c r="F20" s="31" t="s">
        <v>14</v>
      </c>
      <c r="G20" s="31" t="s">
        <v>13</v>
      </c>
      <c r="H20" s="31" t="s">
        <v>14</v>
      </c>
      <c r="I20" s="31" t="s">
        <v>13</v>
      </c>
      <c r="J20" s="31" t="s">
        <v>14</v>
      </c>
      <c r="K20" s="31" t="s">
        <v>13</v>
      </c>
      <c r="L20" s="31" t="s">
        <v>14</v>
      </c>
    </row>
    <row r="21" spans="1:12" ht="12">
      <c r="A21" s="32" t="s">
        <v>19</v>
      </c>
      <c r="B21" s="33"/>
      <c r="C21" s="34">
        <v>63499</v>
      </c>
      <c r="D21" s="35">
        <v>1</v>
      </c>
      <c r="E21" s="34">
        <f aca="true" t="shared" si="0" ref="E21:E26">ROUNDUP(C21*1.05,0)</f>
        <v>66674</v>
      </c>
      <c r="F21" s="35">
        <v>1</v>
      </c>
      <c r="G21" s="34">
        <f>ROUNDUP(E21*1.03,0)</f>
        <v>68675</v>
      </c>
      <c r="H21" s="35">
        <v>1</v>
      </c>
      <c r="I21" s="34">
        <f>ROUNDUP(G21*1.03,0)</f>
        <v>70736</v>
      </c>
      <c r="J21" s="35">
        <v>1</v>
      </c>
      <c r="K21" s="34">
        <f>ROUNDUP(I21*1.03,0)</f>
        <v>72859</v>
      </c>
      <c r="L21" s="35">
        <v>1</v>
      </c>
    </row>
    <row r="22" spans="1:12" ht="12">
      <c r="A22" s="37" t="s">
        <v>33</v>
      </c>
      <c r="B22" s="33"/>
      <c r="C22" s="34">
        <v>49848</v>
      </c>
      <c r="D22" s="35">
        <v>1</v>
      </c>
      <c r="E22" s="34">
        <f t="shared" si="0"/>
        <v>52341</v>
      </c>
      <c r="F22" s="35">
        <v>1</v>
      </c>
      <c r="G22" s="34">
        <f>ROUNDUP(E22*1.03,0)</f>
        <v>53912</v>
      </c>
      <c r="H22" s="35">
        <v>1</v>
      </c>
      <c r="I22" s="34">
        <f>ROUNDUP(G22*1.03,0)</f>
        <v>55530</v>
      </c>
      <c r="J22" s="35">
        <v>1</v>
      </c>
      <c r="K22" s="34">
        <f>ROUNDUP(I22*1.03,0)</f>
        <v>57196</v>
      </c>
      <c r="L22" s="35">
        <v>1</v>
      </c>
    </row>
    <row r="23" spans="1:12" ht="12">
      <c r="A23" s="37" t="s">
        <v>33</v>
      </c>
      <c r="B23" s="33"/>
      <c r="C23" s="34">
        <v>48388</v>
      </c>
      <c r="D23" s="35">
        <v>1</v>
      </c>
      <c r="E23" s="34">
        <f t="shared" si="0"/>
        <v>50808</v>
      </c>
      <c r="F23" s="35">
        <v>1</v>
      </c>
      <c r="G23" s="34">
        <f>ROUNDUP(E23*1.03,0)</f>
        <v>52333</v>
      </c>
      <c r="H23" s="35">
        <v>1</v>
      </c>
      <c r="I23" s="34">
        <f>ROUNDUP(G23*1.03,0)</f>
        <v>53903</v>
      </c>
      <c r="J23" s="35">
        <v>1</v>
      </c>
      <c r="K23" s="34">
        <f>ROUNDUP(I23*1.03,0)</f>
        <v>55521</v>
      </c>
      <c r="L23" s="35">
        <v>1</v>
      </c>
    </row>
    <row r="24" spans="1:12" ht="13.5">
      <c r="A24" s="37" t="s">
        <v>33</v>
      </c>
      <c r="B24" s="33"/>
      <c r="C24" s="38">
        <v>45488</v>
      </c>
      <c r="D24" s="39">
        <v>1</v>
      </c>
      <c r="E24" s="34">
        <f t="shared" si="0"/>
        <v>47763</v>
      </c>
      <c r="F24" s="39">
        <v>1</v>
      </c>
      <c r="G24" s="34">
        <f>ROUNDUP(E24*1.03,0)</f>
        <v>49196</v>
      </c>
      <c r="H24" s="39">
        <v>1</v>
      </c>
      <c r="I24" s="38">
        <f>ROUNDUP(G24*1.03,0)</f>
        <v>50672</v>
      </c>
      <c r="J24" s="39">
        <v>1</v>
      </c>
      <c r="K24" s="38">
        <f>ROUNDUP(I24*1.03,0)</f>
        <v>52193</v>
      </c>
      <c r="L24" s="39">
        <v>1</v>
      </c>
    </row>
    <row r="25" spans="1:12" ht="12">
      <c r="A25" s="32" t="s">
        <v>34</v>
      </c>
      <c r="B25" s="33"/>
      <c r="C25" s="34">
        <v>18270</v>
      </c>
      <c r="D25" s="36">
        <v>0.5</v>
      </c>
      <c r="E25" s="34">
        <f t="shared" si="0"/>
        <v>19184</v>
      </c>
      <c r="F25" s="36">
        <v>0.5</v>
      </c>
      <c r="G25" s="34">
        <v>19184</v>
      </c>
      <c r="H25" s="36">
        <v>0.5</v>
      </c>
      <c r="I25" s="34">
        <v>19184</v>
      </c>
      <c r="J25" s="36">
        <v>0.5</v>
      </c>
      <c r="K25" s="34">
        <v>19184</v>
      </c>
      <c r="L25" s="36">
        <v>0.5</v>
      </c>
    </row>
    <row r="26" spans="1:12" ht="12">
      <c r="A26" s="32" t="s">
        <v>34</v>
      </c>
      <c r="B26" s="33"/>
      <c r="C26" s="34">
        <v>18270</v>
      </c>
      <c r="D26" s="36">
        <v>0.5</v>
      </c>
      <c r="E26" s="34">
        <f t="shared" si="0"/>
        <v>19184</v>
      </c>
      <c r="F26" s="36">
        <v>0.5</v>
      </c>
      <c r="G26" s="34">
        <v>19184</v>
      </c>
      <c r="H26" s="36">
        <v>0.5</v>
      </c>
      <c r="I26" s="34">
        <v>19184</v>
      </c>
      <c r="J26" s="36">
        <v>0.5</v>
      </c>
      <c r="K26" s="34">
        <v>19184</v>
      </c>
      <c r="L26" s="36">
        <v>0.5</v>
      </c>
    </row>
    <row r="27" spans="1:12" ht="12.75">
      <c r="A27" s="40" t="s">
        <v>0</v>
      </c>
      <c r="B27" s="33"/>
      <c r="C27" s="34">
        <f>SUM(C21:C26)</f>
        <v>243763</v>
      </c>
      <c r="D27" s="41">
        <f>SUM(D22:D26)</f>
        <v>4</v>
      </c>
      <c r="E27" s="34">
        <f>SUM(E21:E26)</f>
        <v>255954</v>
      </c>
      <c r="F27" s="35">
        <f>SUM(F22:F26)</f>
        <v>4</v>
      </c>
      <c r="G27" s="34">
        <f>SUM(G21:G26)</f>
        <v>262484</v>
      </c>
      <c r="H27" s="35">
        <f>SUM(H22:H26)</f>
        <v>4</v>
      </c>
      <c r="I27" s="34">
        <f>SUM(I21:I26)</f>
        <v>269209</v>
      </c>
      <c r="J27" s="35">
        <f>SUM(J22:J26)</f>
        <v>4</v>
      </c>
      <c r="K27" s="34">
        <f>SUM(K21:K26)</f>
        <v>276137</v>
      </c>
      <c r="L27" s="35">
        <f>SUM(L22:L26)</f>
        <v>4</v>
      </c>
    </row>
    <row r="28" spans="1:12" ht="12">
      <c r="A28" s="42"/>
      <c r="B28" s="33"/>
      <c r="C28" s="43"/>
      <c r="D28" s="43"/>
      <c r="E28" s="49"/>
      <c r="F28" s="43"/>
      <c r="G28" s="43"/>
      <c r="H28" s="43"/>
      <c r="I28" s="43"/>
      <c r="J28" s="43"/>
      <c r="K28" s="42"/>
      <c r="L28" s="42"/>
    </row>
    <row r="29" spans="1:12" ht="12.75">
      <c r="A29" s="44" t="s">
        <v>1</v>
      </c>
      <c r="B29" s="33"/>
      <c r="C29" s="43"/>
      <c r="D29" s="43"/>
      <c r="E29" s="43"/>
      <c r="F29" s="43"/>
      <c r="G29" s="43"/>
      <c r="H29" s="43"/>
      <c r="I29" s="43"/>
      <c r="J29" s="43"/>
      <c r="K29" s="42"/>
      <c r="L29" s="42"/>
    </row>
    <row r="30" spans="1:12" ht="12">
      <c r="A30" s="32" t="s">
        <v>22</v>
      </c>
      <c r="B30" s="33"/>
      <c r="C30" s="68">
        <v>6426.339345844505</v>
      </c>
      <c r="D30" s="34"/>
      <c r="E30" s="34">
        <v>4889.823465068603</v>
      </c>
      <c r="F30" s="34"/>
      <c r="G30" s="34">
        <v>3921.60797855228</v>
      </c>
      <c r="H30" s="34"/>
      <c r="I30" s="34">
        <v>2924.5300413184054</v>
      </c>
      <c r="J30" s="34"/>
      <c r="K30" s="34">
        <v>1897.3292843400106</v>
      </c>
      <c r="L30" s="42"/>
    </row>
    <row r="31" spans="1:12" ht="12.75" customHeight="1">
      <c r="A31" s="32" t="s">
        <v>23</v>
      </c>
      <c r="B31" s="33"/>
      <c r="C31" s="68">
        <v>17976.381683646116</v>
      </c>
      <c r="D31" s="34"/>
      <c r="E31" s="34">
        <f>13678.2899630973</f>
        <v>13678.2899630973</v>
      </c>
      <c r="F31" s="34"/>
      <c r="G31" s="73">
        <f>10969.9033994638+1152</f>
        <v>12121.9033994638</v>
      </c>
      <c r="H31" s="34"/>
      <c r="I31" s="34">
        <f>8180.77998044473+3787</f>
        <v>11967.779980444731</v>
      </c>
      <c r="J31" s="34"/>
      <c r="K31" s="34">
        <f>5307.39407916733+5340</f>
        <v>10647.39407916733</v>
      </c>
      <c r="L31" s="42"/>
    </row>
    <row r="32" spans="1:12" ht="12">
      <c r="A32" s="32" t="s">
        <v>24</v>
      </c>
      <c r="B32" s="33"/>
      <c r="C32" s="68">
        <v>7002.0724504021455</v>
      </c>
      <c r="D32" s="34"/>
      <c r="E32" s="34">
        <v>5327.900742469643</v>
      </c>
      <c r="F32" s="34"/>
      <c r="G32" s="34">
        <v>4272.943227882039</v>
      </c>
      <c r="H32" s="34"/>
      <c r="I32" s="34">
        <v>3186.5374874625463</v>
      </c>
      <c r="J32" s="34"/>
      <c r="K32" s="34">
        <v>2067.310236240342</v>
      </c>
      <c r="L32" s="42"/>
    </row>
    <row r="33" spans="1:12" ht="12">
      <c r="A33" s="32" t="s">
        <v>2</v>
      </c>
      <c r="B33" s="33"/>
      <c r="C33" s="68">
        <v>9769.772654155498</v>
      </c>
      <c r="D33" s="34"/>
      <c r="E33" s="34">
        <v>7433.8532408137535</v>
      </c>
      <c r="F33" s="34"/>
      <c r="G33" s="34">
        <v>5961.904021447723</v>
      </c>
      <c r="H33" s="34"/>
      <c r="I33" s="34">
        <v>4446.076076328656</v>
      </c>
      <c r="J33" s="34"/>
      <c r="K33" s="34">
        <v>2884.4533038952864</v>
      </c>
      <c r="L33" s="42"/>
    </row>
    <row r="34" spans="1:12" ht="13.5">
      <c r="A34" s="32" t="s">
        <v>25</v>
      </c>
      <c r="B34" s="33"/>
      <c r="C34" s="69">
        <v>9813.193865951745</v>
      </c>
      <c r="D34" s="45"/>
      <c r="E34" s="38">
        <v>7466.892588550704</v>
      </c>
      <c r="F34" s="45"/>
      <c r="G34" s="38">
        <v>5988.401372654157</v>
      </c>
      <c r="H34" s="45"/>
      <c r="I34" s="38">
        <v>4465.836414445673</v>
      </c>
      <c r="J34" s="45"/>
      <c r="K34" s="38">
        <f>2897.27309635704-331</f>
        <v>2566.27309635704</v>
      </c>
      <c r="L34" s="42"/>
    </row>
    <row r="35" spans="1:12" ht="12.75">
      <c r="A35" s="40" t="s">
        <v>3</v>
      </c>
      <c r="B35" s="33"/>
      <c r="C35" s="34">
        <f>SUM(C30:C34)</f>
        <v>50987.76000000001</v>
      </c>
      <c r="D35" s="34"/>
      <c r="E35" s="34">
        <f>SUM(E30:E34)</f>
        <v>38796.76</v>
      </c>
      <c r="F35" s="34"/>
      <c r="G35" s="34">
        <f>SUM(G30:G34)</f>
        <v>32266.76</v>
      </c>
      <c r="H35" s="34"/>
      <c r="I35" s="34">
        <f>SUM(I30:I34)</f>
        <v>26990.76000000001</v>
      </c>
      <c r="J35" s="34"/>
      <c r="K35" s="34">
        <f>SUM(K30:K34)</f>
        <v>20062.76000000001</v>
      </c>
      <c r="L35" s="42"/>
    </row>
    <row r="36" spans="1:12" ht="12.75">
      <c r="A36" s="42"/>
      <c r="B36" s="33"/>
      <c r="C36" s="43"/>
      <c r="D36" s="43"/>
      <c r="E36" s="72"/>
      <c r="F36" s="43"/>
      <c r="G36" s="72"/>
      <c r="H36" s="43"/>
      <c r="I36" s="72"/>
      <c r="J36" s="43"/>
      <c r="K36" s="72"/>
      <c r="L36" s="42"/>
    </row>
    <row r="37" spans="1:12" ht="12.75">
      <c r="A37" s="46" t="s">
        <v>4</v>
      </c>
      <c r="B37" s="30"/>
      <c r="C37" s="47">
        <f>SUM(C27,C35)</f>
        <v>294750.76</v>
      </c>
      <c r="D37" s="47"/>
      <c r="E37" s="47">
        <f>E27+E35</f>
        <v>294750.76</v>
      </c>
      <c r="F37" s="47"/>
      <c r="G37" s="47">
        <f>G27+G35</f>
        <v>294750.76</v>
      </c>
      <c r="H37" s="47"/>
      <c r="I37" s="47">
        <v>294750.76</v>
      </c>
      <c r="J37" s="47"/>
      <c r="K37" s="47">
        <v>294750.76</v>
      </c>
      <c r="L37" s="25"/>
    </row>
    <row r="38" spans="1:12" ht="12.75">
      <c r="A38" s="70"/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</row>
    <row r="39" spans="1:12" s="8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s="8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s="20" customFormat="1" ht="15">
      <c r="A41" s="13"/>
      <c r="B41" s="15"/>
      <c r="C41" s="15"/>
      <c r="D41" s="13"/>
      <c r="E41" s="15"/>
      <c r="F41" s="15"/>
      <c r="G41" s="15"/>
      <c r="H41" s="15"/>
      <c r="I41" s="15"/>
      <c r="J41" s="15"/>
      <c r="K41" s="15"/>
      <c r="L41" s="15"/>
    </row>
    <row r="42" ht="12">
      <c r="E42" s="74"/>
    </row>
    <row r="43" spans="1:12" ht="30.75" customHeight="1">
      <c r="A43" s="50"/>
      <c r="B43" s="51"/>
      <c r="C43" s="52" t="s">
        <v>39</v>
      </c>
      <c r="D43" s="53"/>
      <c r="E43" s="52" t="s">
        <v>50</v>
      </c>
      <c r="F43" s="53"/>
      <c r="G43" s="52" t="s">
        <v>51</v>
      </c>
      <c r="H43" s="53"/>
      <c r="I43" s="52" t="s">
        <v>52</v>
      </c>
      <c r="J43" s="53"/>
      <c r="K43" s="52" t="s">
        <v>53</v>
      </c>
      <c r="L43" s="53"/>
    </row>
    <row r="44" spans="1:12" ht="15">
      <c r="A44" s="54"/>
      <c r="B44" s="51"/>
      <c r="C44" s="55" t="s">
        <v>13</v>
      </c>
      <c r="D44" s="55" t="s">
        <v>14</v>
      </c>
      <c r="E44" s="55" t="s">
        <v>13</v>
      </c>
      <c r="F44" s="55" t="s">
        <v>14</v>
      </c>
      <c r="G44" s="55" t="s">
        <v>13</v>
      </c>
      <c r="H44" s="55" t="s">
        <v>14</v>
      </c>
      <c r="I44" s="55" t="s">
        <v>13</v>
      </c>
      <c r="J44" s="55" t="s">
        <v>14</v>
      </c>
      <c r="K44" s="55" t="s">
        <v>13</v>
      </c>
      <c r="L44" s="55" t="s">
        <v>14</v>
      </c>
    </row>
    <row r="45" spans="1:12" ht="12">
      <c r="A45" s="56" t="s">
        <v>49</v>
      </c>
      <c r="B45" s="51"/>
      <c r="C45" s="57">
        <v>577380</v>
      </c>
      <c r="D45" s="58">
        <v>6.9</v>
      </c>
      <c r="E45" s="57">
        <f>C45*1.02</f>
        <v>588927.6</v>
      </c>
      <c r="F45" s="58">
        <v>6.9</v>
      </c>
      <c r="G45" s="57">
        <f>E45*1.02</f>
        <v>600706.152</v>
      </c>
      <c r="H45" s="58">
        <v>6.9</v>
      </c>
      <c r="I45" s="57">
        <f>G45*1.02</f>
        <v>612720.27504</v>
      </c>
      <c r="J45" s="58">
        <v>6.9</v>
      </c>
      <c r="K45" s="57">
        <f>I45*1.02</f>
        <v>624974.6805408</v>
      </c>
      <c r="L45" s="58">
        <v>6.9</v>
      </c>
    </row>
    <row r="46" spans="1:12" ht="12">
      <c r="A46" s="59" t="s">
        <v>40</v>
      </c>
      <c r="B46" s="51"/>
      <c r="C46" s="60">
        <v>718047</v>
      </c>
      <c r="D46" s="58">
        <v>8.02</v>
      </c>
      <c r="E46" s="57">
        <f aca="true" t="shared" si="1" ref="E46:K47">C46*1.02</f>
        <v>732407.9400000001</v>
      </c>
      <c r="F46" s="58">
        <v>8.02</v>
      </c>
      <c r="G46" s="57">
        <f t="shared" si="1"/>
        <v>747056.0988</v>
      </c>
      <c r="H46" s="58">
        <v>8.02</v>
      </c>
      <c r="I46" s="57">
        <f t="shared" si="1"/>
        <v>761997.2207760001</v>
      </c>
      <c r="J46" s="58">
        <v>8.02</v>
      </c>
      <c r="K46" s="57">
        <f t="shared" si="1"/>
        <v>777237.1651915201</v>
      </c>
      <c r="L46" s="58">
        <v>8.02</v>
      </c>
    </row>
    <row r="47" spans="1:12" ht="12">
      <c r="A47" s="59" t="s">
        <v>54</v>
      </c>
      <c r="B47" s="51"/>
      <c r="C47" s="61">
        <v>614567</v>
      </c>
      <c r="D47" s="58">
        <v>7.08</v>
      </c>
      <c r="E47" s="57">
        <f t="shared" si="1"/>
        <v>626858.34</v>
      </c>
      <c r="F47" s="58">
        <v>7.08</v>
      </c>
      <c r="G47" s="57">
        <f t="shared" si="1"/>
        <v>639395.5068</v>
      </c>
      <c r="H47" s="58">
        <v>7.08</v>
      </c>
      <c r="I47" s="57">
        <f t="shared" si="1"/>
        <v>652183.416936</v>
      </c>
      <c r="J47" s="58">
        <v>7.08</v>
      </c>
      <c r="K47" s="57">
        <f t="shared" si="1"/>
        <v>665227.08527472</v>
      </c>
      <c r="L47" s="58">
        <v>7.08</v>
      </c>
    </row>
    <row r="48" spans="1:12" ht="12.75">
      <c r="A48" s="62" t="s">
        <v>0</v>
      </c>
      <c r="B48" s="51"/>
      <c r="C48" s="57">
        <f>SUM(C45:C47)</f>
        <v>1909994</v>
      </c>
      <c r="D48" s="58"/>
      <c r="E48" s="57">
        <f>SUM(E45:E47)</f>
        <v>1948193.88</v>
      </c>
      <c r="F48" s="58"/>
      <c r="G48" s="57">
        <f>SUM(G45:G47)</f>
        <v>1987157.7576000001</v>
      </c>
      <c r="H48" s="58"/>
      <c r="I48" s="57">
        <f>SUM(I45:I47)</f>
        <v>2026900.9127520001</v>
      </c>
      <c r="J48" s="58"/>
      <c r="K48" s="57">
        <f>SUM(K45:K47)</f>
        <v>2067438.9310070402</v>
      </c>
      <c r="L48" s="58"/>
    </row>
    <row r="49" spans="1:12" ht="12">
      <c r="A49" s="63" t="s">
        <v>41</v>
      </c>
      <c r="B49" s="51"/>
      <c r="C49" s="57"/>
      <c r="D49" s="58"/>
      <c r="E49" s="57"/>
      <c r="F49" s="58"/>
      <c r="G49" s="57"/>
      <c r="H49" s="58"/>
      <c r="I49" s="57"/>
      <c r="J49" s="58"/>
      <c r="K49" s="57"/>
      <c r="L49" s="58"/>
    </row>
    <row r="50" spans="1:12" ht="12">
      <c r="A50" s="56" t="s">
        <v>15</v>
      </c>
      <c r="B50" s="51"/>
      <c r="C50" s="57">
        <v>48000</v>
      </c>
      <c r="D50" s="58"/>
      <c r="E50" s="57">
        <f aca="true" t="shared" si="2" ref="E50:K61">C50*1.02</f>
        <v>48960</v>
      </c>
      <c r="F50" s="58"/>
      <c r="G50" s="57">
        <f t="shared" si="2"/>
        <v>49939.200000000004</v>
      </c>
      <c r="H50" s="58"/>
      <c r="I50" s="57">
        <f t="shared" si="2"/>
        <v>50937.984000000004</v>
      </c>
      <c r="J50" s="58"/>
      <c r="K50" s="57">
        <f t="shared" si="2"/>
        <v>51956.74368000001</v>
      </c>
      <c r="L50" s="58"/>
    </row>
    <row r="51" spans="1:12" ht="12">
      <c r="A51" s="56" t="s">
        <v>42</v>
      </c>
      <c r="B51" s="51"/>
      <c r="C51" s="57">
        <v>20000</v>
      </c>
      <c r="D51" s="58"/>
      <c r="E51" s="57">
        <f t="shared" si="2"/>
        <v>20400</v>
      </c>
      <c r="F51" s="58"/>
      <c r="G51" s="57">
        <f t="shared" si="2"/>
        <v>20808</v>
      </c>
      <c r="H51" s="58"/>
      <c r="I51" s="57">
        <f t="shared" si="2"/>
        <v>21224.16</v>
      </c>
      <c r="J51" s="58"/>
      <c r="K51" s="57">
        <f t="shared" si="2"/>
        <v>21648.6432</v>
      </c>
      <c r="L51" s="58"/>
    </row>
    <row r="52" spans="1:12" ht="12">
      <c r="A52" s="56" t="s">
        <v>43</v>
      </c>
      <c r="B52" s="51"/>
      <c r="C52" s="57">
        <v>3500</v>
      </c>
      <c r="D52" s="58"/>
      <c r="E52" s="57">
        <f t="shared" si="2"/>
        <v>3570</v>
      </c>
      <c r="F52" s="58"/>
      <c r="G52" s="57">
        <f t="shared" si="2"/>
        <v>3641.4</v>
      </c>
      <c r="H52" s="58"/>
      <c r="I52" s="57">
        <f t="shared" si="2"/>
        <v>3714.228</v>
      </c>
      <c r="J52" s="58"/>
      <c r="K52" s="57">
        <f t="shared" si="2"/>
        <v>3788.51256</v>
      </c>
      <c r="L52" s="58"/>
    </row>
    <row r="53" spans="1:12" ht="12">
      <c r="A53" s="56" t="s">
        <v>44</v>
      </c>
      <c r="B53" s="51"/>
      <c r="C53" s="57">
        <v>13000</v>
      </c>
      <c r="D53" s="58"/>
      <c r="E53" s="57">
        <f t="shared" si="2"/>
        <v>13260</v>
      </c>
      <c r="F53" s="58"/>
      <c r="G53" s="57">
        <f t="shared" si="2"/>
        <v>13525.2</v>
      </c>
      <c r="H53" s="58"/>
      <c r="I53" s="57">
        <f t="shared" si="2"/>
        <v>13795.704000000002</v>
      </c>
      <c r="J53" s="58"/>
      <c r="K53" s="57">
        <f t="shared" si="2"/>
        <v>14071.618080000002</v>
      </c>
      <c r="L53" s="58"/>
    </row>
    <row r="54" spans="1:12" ht="12">
      <c r="A54" s="56" t="s">
        <v>28</v>
      </c>
      <c r="B54" s="51"/>
      <c r="C54" s="57">
        <v>140098</v>
      </c>
      <c r="D54" s="58"/>
      <c r="E54" s="57">
        <f t="shared" si="2"/>
        <v>142899.96</v>
      </c>
      <c r="F54" s="58"/>
      <c r="G54" s="57">
        <f t="shared" si="2"/>
        <v>145757.95919999998</v>
      </c>
      <c r="H54" s="58"/>
      <c r="I54" s="57">
        <f t="shared" si="2"/>
        <v>148673.11838399997</v>
      </c>
      <c r="J54" s="58"/>
      <c r="K54" s="57">
        <f t="shared" si="2"/>
        <v>151646.58075167998</v>
      </c>
      <c r="L54" s="58"/>
    </row>
    <row r="55" spans="1:12" ht="12">
      <c r="A55" s="56" t="s">
        <v>45</v>
      </c>
      <c r="B55" s="51"/>
      <c r="C55" s="57">
        <v>10000</v>
      </c>
      <c r="D55" s="58"/>
      <c r="E55" s="57">
        <f t="shared" si="2"/>
        <v>10200</v>
      </c>
      <c r="F55" s="58"/>
      <c r="G55" s="57">
        <f t="shared" si="2"/>
        <v>10404</v>
      </c>
      <c r="H55" s="58"/>
      <c r="I55" s="57">
        <f t="shared" si="2"/>
        <v>10612.08</v>
      </c>
      <c r="J55" s="58"/>
      <c r="K55" s="57">
        <f t="shared" si="2"/>
        <v>10824.3216</v>
      </c>
      <c r="L55" s="58"/>
    </row>
    <row r="56" spans="1:12" ht="12">
      <c r="A56" s="56" t="s">
        <v>17</v>
      </c>
      <c r="B56" s="51"/>
      <c r="C56" s="57">
        <v>25300</v>
      </c>
      <c r="D56" s="58"/>
      <c r="E56" s="57">
        <f t="shared" si="2"/>
        <v>25806</v>
      </c>
      <c r="F56" s="58"/>
      <c r="G56" s="57">
        <f t="shared" si="2"/>
        <v>26322.12</v>
      </c>
      <c r="H56" s="58"/>
      <c r="I56" s="57">
        <f t="shared" si="2"/>
        <v>26848.5624</v>
      </c>
      <c r="J56" s="58"/>
      <c r="K56" s="57">
        <f t="shared" si="2"/>
        <v>27385.533648</v>
      </c>
      <c r="L56" s="58"/>
    </row>
    <row r="57" spans="1:12" ht="12">
      <c r="A57" s="56" t="s">
        <v>46</v>
      </c>
      <c r="B57" s="51"/>
      <c r="C57" s="57">
        <v>11100</v>
      </c>
      <c r="D57" s="58"/>
      <c r="E57" s="57">
        <f t="shared" si="2"/>
        <v>11322</v>
      </c>
      <c r="F57" s="58"/>
      <c r="G57" s="57">
        <f t="shared" si="2"/>
        <v>11548.44</v>
      </c>
      <c r="H57" s="58"/>
      <c r="I57" s="57">
        <f t="shared" si="2"/>
        <v>11779.408800000001</v>
      </c>
      <c r="J57" s="58"/>
      <c r="K57" s="57">
        <f t="shared" si="2"/>
        <v>12014.996976000002</v>
      </c>
      <c r="L57" s="58"/>
    </row>
    <row r="58" spans="1:12" ht="12">
      <c r="A58" s="56" t="s">
        <v>47</v>
      </c>
      <c r="B58" s="51"/>
      <c r="C58" s="57">
        <v>15548</v>
      </c>
      <c r="D58" s="58"/>
      <c r="E58" s="57">
        <f t="shared" si="2"/>
        <v>15858.960000000001</v>
      </c>
      <c r="F58" s="58"/>
      <c r="G58" s="57">
        <f t="shared" si="2"/>
        <v>16176.139200000001</v>
      </c>
      <c r="H58" s="58"/>
      <c r="I58" s="57">
        <f t="shared" si="2"/>
        <v>16499.661984000002</v>
      </c>
      <c r="J58" s="58"/>
      <c r="K58" s="57">
        <f t="shared" si="2"/>
        <v>16829.65522368</v>
      </c>
      <c r="L58" s="58"/>
    </row>
    <row r="59" spans="1:16" s="3" customFormat="1" ht="12">
      <c r="A59" s="56" t="s">
        <v>48</v>
      </c>
      <c r="B59" s="51"/>
      <c r="C59" s="57">
        <v>125000</v>
      </c>
      <c r="D59" s="58"/>
      <c r="E59" s="57">
        <f t="shared" si="2"/>
        <v>127500</v>
      </c>
      <c r="F59" s="58"/>
      <c r="G59" s="57">
        <f t="shared" si="2"/>
        <v>130050</v>
      </c>
      <c r="H59" s="58"/>
      <c r="I59" s="57">
        <f t="shared" si="2"/>
        <v>132651</v>
      </c>
      <c r="J59" s="58"/>
      <c r="K59" s="57">
        <f t="shared" si="2"/>
        <v>135304.02</v>
      </c>
      <c r="L59" s="58"/>
      <c r="N59" s="4"/>
      <c r="O59" s="4"/>
      <c r="P59" s="4"/>
    </row>
    <row r="60" spans="1:16" s="3" customFormat="1" ht="12">
      <c r="A60" s="56" t="s">
        <v>18</v>
      </c>
      <c r="B60" s="51"/>
      <c r="C60" s="57">
        <v>515334</v>
      </c>
      <c r="D60" s="64">
        <v>3.39</v>
      </c>
      <c r="E60" s="57">
        <f t="shared" si="2"/>
        <v>525640.68</v>
      </c>
      <c r="F60" s="64">
        <v>3.39</v>
      </c>
      <c r="G60" s="57">
        <f t="shared" si="2"/>
        <v>536153.4936</v>
      </c>
      <c r="H60" s="64">
        <v>3.39</v>
      </c>
      <c r="I60" s="57">
        <f t="shared" si="2"/>
        <v>546876.5634720001</v>
      </c>
      <c r="J60" s="64">
        <v>3.39</v>
      </c>
      <c r="K60" s="57">
        <f t="shared" si="2"/>
        <v>557814.09474144</v>
      </c>
      <c r="L60" s="64">
        <v>3.39</v>
      </c>
      <c r="N60" s="4"/>
      <c r="O60" s="4"/>
      <c r="P60" s="4"/>
    </row>
    <row r="61" spans="1:12" ht="13.5">
      <c r="A61" s="56" t="s">
        <v>16</v>
      </c>
      <c r="B61" s="51"/>
      <c r="C61" s="60">
        <v>497850</v>
      </c>
      <c r="D61" s="65"/>
      <c r="E61" s="57">
        <f t="shared" si="2"/>
        <v>507807</v>
      </c>
      <c r="F61" s="65"/>
      <c r="G61" s="57">
        <f t="shared" si="2"/>
        <v>517963.14</v>
      </c>
      <c r="H61" s="65"/>
      <c r="I61" s="57">
        <f t="shared" si="2"/>
        <v>528322.4028</v>
      </c>
      <c r="J61" s="65"/>
      <c r="K61" s="57">
        <f t="shared" si="2"/>
        <v>538888.8508560001</v>
      </c>
      <c r="L61" s="65"/>
    </row>
    <row r="62" spans="1:16" ht="12.75">
      <c r="A62" s="62" t="s">
        <v>27</v>
      </c>
      <c r="B62" s="51"/>
      <c r="C62" s="61">
        <f>SUM(C50:C61)</f>
        <v>1424730</v>
      </c>
      <c r="D62" s="58">
        <f>SUM(D45:D61)</f>
        <v>25.39</v>
      </c>
      <c r="E62" s="61">
        <f>SUM(E50:E61)</f>
        <v>1453224.6</v>
      </c>
      <c r="F62" s="58">
        <f>SUM(F45:F61)</f>
        <v>25.39</v>
      </c>
      <c r="G62" s="61">
        <f>SUM(G50:G61)</f>
        <v>1482289.0920000002</v>
      </c>
      <c r="H62" s="58">
        <f>SUM(H45:H61)</f>
        <v>25.39</v>
      </c>
      <c r="I62" s="61">
        <f>SUM(I50:I61)</f>
        <v>1511934.87384</v>
      </c>
      <c r="J62" s="58">
        <f>SUM(J45:J61)</f>
        <v>25.39</v>
      </c>
      <c r="K62" s="61">
        <f>SUM(K50:K61)</f>
        <v>1542173.5713168</v>
      </c>
      <c r="L62" s="58">
        <f>SUM(L45:L61)</f>
        <v>25.39</v>
      </c>
      <c r="N62" s="3"/>
      <c r="O62" s="3"/>
      <c r="P62" s="3"/>
    </row>
    <row r="63" spans="1:16" ht="12.75">
      <c r="A63" s="24" t="s">
        <v>26</v>
      </c>
      <c r="B63" s="11"/>
      <c r="C63" s="66">
        <f>C48+C62</f>
        <v>3334724</v>
      </c>
      <c r="D63" s="67"/>
      <c r="E63" s="66">
        <f>E48+E62</f>
        <v>3401418.48</v>
      </c>
      <c r="F63" s="67"/>
      <c r="G63" s="66">
        <f>G48+G62</f>
        <v>3469446.8496000003</v>
      </c>
      <c r="H63" s="67"/>
      <c r="I63" s="66">
        <f>I48+I62</f>
        <v>3538835.786592</v>
      </c>
      <c r="J63" s="67"/>
      <c r="K63" s="66">
        <f>K48+K62</f>
        <v>3609612.5023238403</v>
      </c>
      <c r="L63" s="67"/>
      <c r="N63" s="3"/>
      <c r="O63" s="3"/>
      <c r="P63" s="3"/>
    </row>
  </sheetData>
  <sheetProtection/>
  <printOptions/>
  <pageMargins left="0.75" right="0.75" top="0.75" bottom="0.5" header="0.5" footer="0.5"/>
  <pageSetup fitToHeight="0" horizontalDpi="600" verticalDpi="600" orientation="landscape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 Geneva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Dianne Emerson</dc:creator>
  <cp:keywords/>
  <dc:description/>
  <cp:lastModifiedBy>Gutierrez, Ben - REE-ARS</cp:lastModifiedBy>
  <cp:lastPrinted>2020-09-28T14:29:44Z</cp:lastPrinted>
  <dcterms:created xsi:type="dcterms:W3CDTF">2008-06-18T14:02:16Z</dcterms:created>
  <dcterms:modified xsi:type="dcterms:W3CDTF">2023-09-19T18:49:14Z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